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5870" activeTab="0"/>
  </bookViews>
  <sheets>
    <sheet name="Nonpreemptive Priorities" sheetId="1" r:id="rId1"/>
    <sheet name="Sheet1" sheetId="2" r:id="rId2"/>
  </sheets>
  <definedNames>
    <definedName name="L">'Nonpreemptive Priorities'!$D$10:$D$14</definedName>
    <definedName name="Lambda">'Nonpreemptive Priorities'!$C$16</definedName>
    <definedName name="Lambdai">'Nonpreemptive Priorities'!$C$10:$C$14</definedName>
    <definedName name="Lq">'Nonpreemptive Priorities'!$E$10:$E$14</definedName>
    <definedName name="Mu">'Nonpreemptive Priorities'!$C$5</definedName>
    <definedName name="n">'Nonpreemptive Priorities'!$C$4</definedName>
    <definedName name="Rho">'Nonpreemptive Priorities'!$C$17</definedName>
    <definedName name="s">'Nonpreemptive Priorities'!$C$6</definedName>
    <definedName name="sencount" hidden="1">4</definedName>
    <definedName name="sencount2" hidden="1">3</definedName>
    <definedName name="W">'Nonpreemptive Priorities'!$F$10:$F$14</definedName>
    <definedName name="Wq">'Nonpreemptive Priorities'!$G$10:$G$14</definedName>
  </definedNames>
  <calcPr fullCalcOnLoad="1"/>
</workbook>
</file>

<file path=xl/sharedStrings.xml><?xml version="1.0" encoding="utf-8"?>
<sst xmlns="http://schemas.openxmlformats.org/spreadsheetml/2006/main" count="21" uniqueCount="21">
  <si>
    <t>l =</t>
  </si>
  <si>
    <t>m =</t>
  </si>
  <si>
    <t>s =</t>
  </si>
  <si>
    <t>(# servers)</t>
  </si>
  <si>
    <t>r =</t>
  </si>
  <si>
    <t>(# of priority classes)</t>
  </si>
  <si>
    <t>L</t>
  </si>
  <si>
    <t>Lq</t>
  </si>
  <si>
    <t>W</t>
  </si>
  <si>
    <t>Wq</t>
  </si>
  <si>
    <t>(mean service rate)</t>
  </si>
  <si>
    <t>n =</t>
  </si>
  <si>
    <t>Template for M/M/s Nonpreemptive Priorities Queueing Model</t>
  </si>
  <si>
    <t>Priority Class 1</t>
  </si>
  <si>
    <t>Priority Class 2</t>
  </si>
  <si>
    <t>Priority Class 3</t>
  </si>
  <si>
    <t>Priority Class 4</t>
  </si>
  <si>
    <t>Priority Class 5</t>
  </si>
  <si>
    <t>Results</t>
  </si>
  <si>
    <t>Data</t>
  </si>
  <si>
    <r>
      <t>l</t>
    </r>
    <r>
      <rPr>
        <vertAlign val="subscript"/>
        <sz val="14"/>
        <rFont val="Arial"/>
        <family val="0"/>
      </rPr>
      <t>i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</si>
</sst>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vertAlign val="subscript"/>
      <sz val="14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7" fillId="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12.875" style="5" bestFit="1" customWidth="1"/>
    <col min="3" max="3" width="9.75390625" style="6" customWidth="1"/>
    <col min="4" max="4" width="9.75390625" style="7" customWidth="1"/>
    <col min="5" max="5" width="9.75390625" style="5" customWidth="1"/>
    <col min="6" max="7" width="9.75390625" style="7" customWidth="1"/>
    <col min="8" max="16384" width="10.75390625" style="7" customWidth="1"/>
  </cols>
  <sheetData>
    <row r="1" ht="18">
      <c r="A1" s="4" t="s">
        <v>12</v>
      </c>
    </row>
    <row r="3" ht="12.75">
      <c r="C3" s="8" t="s">
        <v>19</v>
      </c>
    </row>
    <row r="4" spans="1:7" ht="12.75">
      <c r="A4" s="9">
        <f>IF(s-1&gt;=0,(Lambda/Mu)^0/FACT(0),0)</f>
        <v>1</v>
      </c>
      <c r="B4" s="10" t="s">
        <v>11</v>
      </c>
      <c r="C4" s="11">
        <v>2</v>
      </c>
      <c r="D4" s="12" t="s">
        <v>5</v>
      </c>
      <c r="E4" s="10"/>
      <c r="F4" s="12"/>
      <c r="G4" s="12"/>
    </row>
    <row r="5" spans="1:7" ht="12.75">
      <c r="A5" s="9">
        <f>IF(s-1&gt;=1,(Lambda/Mu)^1/FACT(1),0)</f>
        <v>0</v>
      </c>
      <c r="B5" s="1" t="s">
        <v>1</v>
      </c>
      <c r="C5" s="11">
        <v>4</v>
      </c>
      <c r="D5" s="12" t="s">
        <v>10</v>
      </c>
      <c r="E5" s="10"/>
      <c r="F5" s="12"/>
      <c r="G5" s="12"/>
    </row>
    <row r="6" spans="1:7" ht="12.75">
      <c r="A6" s="9">
        <f>IF(s-1&gt;=2,(Lambda/Mu)^2/FACT(2),0)</f>
        <v>0</v>
      </c>
      <c r="B6" s="10" t="s">
        <v>2</v>
      </c>
      <c r="C6" s="11">
        <v>1</v>
      </c>
      <c r="D6" s="12" t="s">
        <v>3</v>
      </c>
      <c r="E6" s="10"/>
      <c r="F6" s="12"/>
      <c r="G6" s="12"/>
    </row>
    <row r="7" spans="1:7" ht="12.75">
      <c r="A7" s="9">
        <f>IF(s-1&gt;=3,(Lambda/Mu)^3/FACT(3),0)</f>
        <v>0</v>
      </c>
      <c r="B7" s="10"/>
      <c r="C7" s="13"/>
      <c r="D7" s="12"/>
      <c r="E7" s="10"/>
      <c r="F7" s="12"/>
      <c r="G7" s="12"/>
    </row>
    <row r="8" spans="1:7" ht="12.75">
      <c r="A8" s="9">
        <f>IF(s-1&gt;=4,(Lambda/Mu)^4/FACT(4),0)</f>
        <v>0</v>
      </c>
      <c r="B8" s="10"/>
      <c r="C8" s="13"/>
      <c r="D8" s="14"/>
      <c r="E8" s="30" t="s">
        <v>18</v>
      </c>
      <c r="F8" s="30"/>
      <c r="G8" s="12"/>
    </row>
    <row r="9" spans="1:8" ht="21.75" thickBot="1">
      <c r="A9" s="9">
        <f>IF(s-1&gt;=5,(Lambda/Mu)^5/FACT(5),0)</f>
        <v>0</v>
      </c>
      <c r="B9" s="10"/>
      <c r="C9" s="2" t="s">
        <v>20</v>
      </c>
      <c r="D9" s="15" t="s">
        <v>6</v>
      </c>
      <c r="E9" s="15" t="s">
        <v>7</v>
      </c>
      <c r="F9" s="15" t="s">
        <v>8</v>
      </c>
      <c r="G9" s="15" t="s">
        <v>9</v>
      </c>
      <c r="H9" s="16"/>
    </row>
    <row r="10" spans="1:8" ht="12.75">
      <c r="A10" s="9">
        <f>IF(s-1&gt;=6,(Lambda/Mu)^6/FACT(6),0)</f>
        <v>0</v>
      </c>
      <c r="B10" s="10" t="s">
        <v>13</v>
      </c>
      <c r="C10" s="11">
        <v>1</v>
      </c>
      <c r="D10" s="17">
        <f>W*Lambdai</f>
        <v>0.5</v>
      </c>
      <c r="E10" s="18">
        <f>Wq*Lambdai</f>
        <v>0.25</v>
      </c>
      <c r="F10" s="18">
        <f>1/((FACT(s)*((Mu*s)-Lambda)/((Lambda/Mu)^s)*SUM(A4:A28)+Mu*s)*(1-Lambdai/(Mu*s)))+1/Mu</f>
        <v>0.5</v>
      </c>
      <c r="G10" s="19">
        <f>W-1/Mu</f>
        <v>0.25</v>
      </c>
      <c r="H10" s="20"/>
    </row>
    <row r="11" spans="1:8" ht="12.75">
      <c r="A11" s="9">
        <f>IF(s-1&gt;=7,(Lambda/Mu)^7/FACT(7),0)</f>
        <v>0</v>
      </c>
      <c r="B11" s="10" t="s">
        <v>14</v>
      </c>
      <c r="C11" s="11">
        <v>2</v>
      </c>
      <c r="D11" s="21">
        <f>W*Lambdai</f>
        <v>2.5</v>
      </c>
      <c r="E11" s="22">
        <f>Wq*Lambdai</f>
        <v>2</v>
      </c>
      <c r="F11" s="22">
        <f>1/((FACT(s)*((Mu*s)-Lambda)/((Lambda/Mu)^s)*SUM(A4:A28)+Mu*s)*(1-C10/(Mu*s))*(1-SUM(C10:C11)/(Mu*s)))+1/Mu</f>
        <v>1.25</v>
      </c>
      <c r="G11" s="23">
        <f>W-1/Mu</f>
        <v>1</v>
      </c>
      <c r="H11" s="20"/>
    </row>
    <row r="12" spans="1:8" ht="12.75">
      <c r="A12" s="9">
        <f>IF(s-1&gt;=8,(Lambda/Mu)^8/FACT(8),0)</f>
        <v>0</v>
      </c>
      <c r="B12" s="10" t="s">
        <v>15</v>
      </c>
      <c r="C12" s="11">
        <v>1</v>
      </c>
      <c r="D12" s="21" t="e">
        <f>W*Lambdai</f>
        <v>#DIV/0!</v>
      </c>
      <c r="E12" s="22" t="e">
        <f>Wq*Lambdai</f>
        <v>#DIV/0!</v>
      </c>
      <c r="F12" s="22" t="e">
        <f>1/((FACT(s)*((Mu*s)-Lambda)/((Lambda/Mu)^s)*SUM(A4:A28)+Mu*s)*(1-SUM(C10:C11)/(Mu*s))*(1-SUM(C10:C12)/(Mu*s)))+1/Mu</f>
        <v>#DIV/0!</v>
      </c>
      <c r="G12" s="23" t="e">
        <f>W-1/Mu</f>
        <v>#DIV/0!</v>
      </c>
      <c r="H12" s="20"/>
    </row>
    <row r="13" spans="1:8" ht="12.75">
      <c r="A13" s="9">
        <f>IF(s-1&gt;=9,(Lambda/Mu)^9/FACT(9),0)</f>
        <v>0</v>
      </c>
      <c r="B13" s="10" t="s">
        <v>16</v>
      </c>
      <c r="C13" s="11">
        <v>1</v>
      </c>
      <c r="D13" s="21" t="e">
        <f>W*Lambdai</f>
        <v>#DIV/0!</v>
      </c>
      <c r="E13" s="22" t="e">
        <f>Wq*Lambdai</f>
        <v>#DIV/0!</v>
      </c>
      <c r="F13" s="22" t="e">
        <f>1/((FACT(s)*((Mu*s)-Lambda)/((Lambda/Mu)^s)*SUM(A4:A28)+Mu*s)*(1-SUM(C10:C12)/(Mu*s))*(1-SUM(C10:C13)/(Mu*s)))+1/Mu</f>
        <v>#DIV/0!</v>
      </c>
      <c r="G13" s="23" t="e">
        <f>W-1/Mu</f>
        <v>#DIV/0!</v>
      </c>
      <c r="H13" s="20"/>
    </row>
    <row r="14" spans="1:8" ht="13.5" thickBot="1">
      <c r="A14" s="9">
        <f>IF(s-1&gt;=10,(Lambda/Mu)^10/FACT(10),0)</f>
        <v>0</v>
      </c>
      <c r="B14" s="10" t="s">
        <v>17</v>
      </c>
      <c r="C14" s="11">
        <v>1</v>
      </c>
      <c r="D14" s="24">
        <f>W*Lambdai</f>
        <v>1.75</v>
      </c>
      <c r="E14" s="25">
        <f>Wq*Lambdai</f>
        <v>1.5</v>
      </c>
      <c r="F14" s="25">
        <f>1/((FACT(s)*((Mu*s)-Lambda)/((Lambda/Mu)^s)*SUM(A4:A28)+Mu*s)*(1-SUM(C10:C13)/(Mu*s))*(1-SUM(Lambdai)/(Mu*s)))+1/Mu</f>
        <v>1.75</v>
      </c>
      <c r="G14" s="26">
        <f>W-1/Mu</f>
        <v>1.5</v>
      </c>
      <c r="H14" s="20"/>
    </row>
    <row r="15" spans="1:7" ht="13.5" thickBot="1">
      <c r="A15" s="9">
        <f>IF(s-1&gt;=11,(Lambda/Mu)^11/FACT(11),0)</f>
        <v>0</v>
      </c>
      <c r="B15" s="7"/>
      <c r="C15" s="7"/>
      <c r="D15" s="13"/>
      <c r="E15" s="13"/>
      <c r="F15" s="13"/>
      <c r="G15" s="13"/>
    </row>
    <row r="16" spans="1:7" ht="12.75">
      <c r="A16" s="9">
        <f>IF(s-1&gt;=12,(Lambda/Mu)^12/FACT(12),0)</f>
        <v>0</v>
      </c>
      <c r="B16" s="3" t="s">
        <v>0</v>
      </c>
      <c r="C16" s="27">
        <f>Rho*Mu*s</f>
        <v>3</v>
      </c>
      <c r="D16" s="13"/>
      <c r="E16" s="28">
        <f>IF(Rho&gt;=1,"Model invalid because:","")</f>
      </c>
      <c r="F16" s="13"/>
      <c r="G16" s="13"/>
    </row>
    <row r="17" spans="1:7" ht="13.5" thickBot="1">
      <c r="A17" s="9">
        <f>IF(s-1&gt;=13,(Lambda/Mu)^13/FACT(13),0)</f>
        <v>0</v>
      </c>
      <c r="B17" s="3" t="s">
        <v>4</v>
      </c>
      <c r="C17" s="29">
        <f ca="1">SUM(OFFSET(Lambdai,0,0,n,1))/(s*Mu)</f>
        <v>0.75</v>
      </c>
      <c r="D17" s="6"/>
      <c r="E17" s="7"/>
      <c r="F17" s="6"/>
      <c r="G17" s="6"/>
    </row>
    <row r="18" spans="1:7" ht="12.75">
      <c r="A18" s="9">
        <f>IF(s-1&gt;=14,(Lambda/Mu)^14/FACT(14),0)</f>
        <v>0</v>
      </c>
      <c r="D18" s="6"/>
      <c r="E18" s="28">
        <f>IF(Rho&gt;=1,"   r   &gt;=   1","")</f>
      </c>
      <c r="F18" s="6"/>
      <c r="G18" s="6"/>
    </row>
    <row r="19" spans="1:7" ht="12.75">
      <c r="A19" s="9">
        <f>IF(s-1&gt;=15,(Lambda/Mu)^15/FACT(15),0)</f>
        <v>0</v>
      </c>
      <c r="D19" s="6"/>
      <c r="E19" s="6"/>
      <c r="F19" s="6"/>
      <c r="G19" s="6"/>
    </row>
    <row r="20" spans="1:7" ht="12.75">
      <c r="A20" s="9">
        <f>IF(s-1&gt;=16,(Lambda/Mu)^16/FACT(16),0)</f>
        <v>0</v>
      </c>
      <c r="D20" s="6"/>
      <c r="E20" s="6"/>
      <c r="F20" s="6"/>
      <c r="G20" s="6"/>
    </row>
    <row r="21" spans="1:7" ht="12.75">
      <c r="A21" s="9">
        <f>IF(s-1&gt;=17,(Lambda/Mu)^17/FACT(17),0)</f>
        <v>0</v>
      </c>
      <c r="D21" s="6"/>
      <c r="E21" s="6"/>
      <c r="F21" s="6"/>
      <c r="G21" s="6"/>
    </row>
    <row r="22" spans="1:5" ht="12.75">
      <c r="A22" s="9">
        <f>IF(s-1&gt;=18,(Lambda/Mu)^18/FACT(18),0)</f>
        <v>0</v>
      </c>
      <c r="B22" s="7"/>
      <c r="C22" s="7"/>
      <c r="E22" s="7"/>
    </row>
    <row r="23" spans="1:5" ht="12.75">
      <c r="A23" s="9">
        <f>IF(s-1&gt;=19,(Lambda/Mu)^19/FACT(19),0)</f>
        <v>0</v>
      </c>
      <c r="B23" s="7"/>
      <c r="C23" s="7"/>
      <c r="E23" s="7"/>
    </row>
    <row r="24" ht="12.75">
      <c r="A24" s="9">
        <f>IF(s-1&gt;=20,(Lambda/Mu)^20/FACT(20),0)</f>
        <v>0</v>
      </c>
    </row>
    <row r="25" ht="12.75">
      <c r="A25" s="9">
        <f>IF(s-1&gt;=21,(Lambda/Mu)^21/FACT(21),0)</f>
        <v>0</v>
      </c>
    </row>
    <row r="26" ht="12.75">
      <c r="A26" s="9">
        <f>IF(s-1&gt;=22,(Lambda/Mu)^22/FACT(22),0)</f>
        <v>0</v>
      </c>
    </row>
    <row r="27" ht="12.75">
      <c r="A27" s="9">
        <f>IF(s-1&gt;=23,(Lambda/Mu)^23/FACT(23),0)</f>
        <v>0</v>
      </c>
    </row>
    <row r="28" ht="12.75">
      <c r="A28" s="9">
        <f>IF(s-1&gt;=24,(Lambda/Mu)^24/FACT(24),0)</f>
        <v>0</v>
      </c>
    </row>
  </sheetData>
  <mergeCells count="1">
    <mergeCell ref="E8:F8"/>
  </mergeCells>
  <conditionalFormatting sqref="B11:G11">
    <cfRule type="expression" priority="1" dxfId="0" stopIfTrue="1">
      <formula>(n&lt;2)</formula>
    </cfRule>
  </conditionalFormatting>
  <conditionalFormatting sqref="B12:G12">
    <cfRule type="expression" priority="2" dxfId="0" stopIfTrue="1">
      <formula>(n&lt;3)</formula>
    </cfRule>
  </conditionalFormatting>
  <conditionalFormatting sqref="B13:G13">
    <cfRule type="expression" priority="3" dxfId="0" stopIfTrue="1">
      <formula>(n&lt;4)</formula>
    </cfRule>
  </conditionalFormatting>
  <conditionalFormatting sqref="B14:G14">
    <cfRule type="expression" priority="4" dxfId="0" stopIfTrue="1">
      <formula>(n&lt;5)</formula>
    </cfRule>
  </conditionalFormatting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number of priority classes must be an integer between 1 and 5 (inclusive)." sqref="C4">
      <formula1>1</formula1>
      <formula2>5</formula2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decimal" operator="greaterThan" allowBlank="1" showInputMessage="1" showErrorMessage="1" error="The mean arrival rate for this priority class must be greater than zero." sqref="C10:C14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7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2006-10-27T07:48:15Z</dcterms:modified>
  <cp:category/>
  <cp:version/>
  <cp:contentType/>
  <cp:contentStatus/>
</cp:coreProperties>
</file>